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M12" i="1"/>
  <c r="L12" s="1"/>
  <c r="N12" s="1"/>
  <c r="Q12" s="1"/>
  <c r="H12"/>
  <c r="G12"/>
  <c r="F12"/>
  <c r="I12" s="1"/>
  <c r="J12" s="1"/>
  <c r="M13"/>
  <c r="P13" s="1"/>
  <c r="H13"/>
  <c r="G13"/>
  <c r="F13"/>
  <c r="I13" s="1"/>
  <c r="J13" s="1"/>
  <c r="P15"/>
  <c r="M15"/>
  <c r="L15" s="1"/>
  <c r="N15" s="1"/>
  <c r="Q15" s="1"/>
  <c r="H15"/>
  <c r="G15"/>
  <c r="F15"/>
  <c r="I15" s="1"/>
  <c r="J15" s="1"/>
  <c r="M14"/>
  <c r="P14" s="1"/>
  <c r="H14"/>
  <c r="G14"/>
  <c r="F14"/>
  <c r="I14" s="1"/>
  <c r="J14" s="1"/>
  <c r="M17"/>
  <c r="L17" s="1"/>
  <c r="N17" s="1"/>
  <c r="H17"/>
  <c r="G17"/>
  <c r="F17"/>
  <c r="H16"/>
  <c r="M16"/>
  <c r="L16" s="1"/>
  <c r="G16"/>
  <c r="F16"/>
  <c r="I16" s="1"/>
  <c r="J16" s="1"/>
  <c r="O15" l="1"/>
  <c r="R15" s="1"/>
  <c r="S15" s="1"/>
  <c r="P12"/>
  <c r="O12"/>
  <c r="R12" s="1"/>
  <c r="S12" s="1"/>
  <c r="L13"/>
  <c r="N13" s="1"/>
  <c r="Q13" s="1"/>
  <c r="L14"/>
  <c r="N14" s="1"/>
  <c r="Q14" s="1"/>
  <c r="Q17"/>
  <c r="P17"/>
  <c r="I17"/>
  <c r="J17" s="1"/>
  <c r="P16"/>
  <c r="O16"/>
  <c r="R16" s="1"/>
  <c r="S16" s="1"/>
  <c r="N16"/>
  <c r="Q16" s="1"/>
  <c r="O13" l="1"/>
  <c r="R13" s="1"/>
  <c r="S13" s="1"/>
  <c r="O14"/>
  <c r="R14" s="1"/>
  <c r="S14" s="1"/>
  <c r="O17"/>
  <c r="R17" s="1"/>
  <c r="S17" s="1"/>
</calcChain>
</file>

<file path=xl/sharedStrings.xml><?xml version="1.0" encoding="utf-8"?>
<sst xmlns="http://schemas.openxmlformats.org/spreadsheetml/2006/main" count="40" uniqueCount="40">
  <si>
    <t>%O2</t>
  </si>
  <si>
    <t>%He</t>
  </si>
  <si>
    <t>%N2</t>
  </si>
  <si>
    <t>CCR Loop Composition</t>
  </si>
  <si>
    <t>Loop %O2</t>
  </si>
  <si>
    <t>Loop %Dil</t>
  </si>
  <si>
    <t>Loop %N2</t>
  </si>
  <si>
    <t>Loop %He</t>
  </si>
  <si>
    <t>Open Circuit Partial Pressures</t>
  </si>
  <si>
    <t>Depth (m)</t>
  </si>
  <si>
    <t>PPO2 (atm)</t>
  </si>
  <si>
    <t>PPHe (atm)</t>
  </si>
  <si>
    <t>PPN2 (atm)</t>
  </si>
  <si>
    <t>END - N2 only (m)</t>
  </si>
  <si>
    <t>PPO2 setpoint (atm)</t>
  </si>
  <si>
    <t>Loop PPO2 (atm)</t>
  </si>
  <si>
    <t>Loop PPHe (atm)</t>
  </si>
  <si>
    <t>Loop PPN2 (atm)</t>
  </si>
  <si>
    <t>END - N2 Only (m)</t>
  </si>
  <si>
    <t>CCR Loop Dil %</t>
  </si>
  <si>
    <t>Dil/Bailout Composition</t>
  </si>
  <si>
    <t>TFM Engineering Australia</t>
  </si>
  <si>
    <t>Rev0, Stephen Fordyce 24/10/15</t>
  </si>
  <si>
    <t>sales@tfmengineering.com.au</t>
  </si>
  <si>
    <t>www.tfmengineering.com.au</t>
  </si>
  <si>
    <t>Gas mixing and high pressure oxygen gear, custom tech SCUBA gear and tool, and much more</t>
  </si>
  <si>
    <t>Trimix Calculation Tool</t>
  </si>
  <si>
    <r>
      <t xml:space="preserve">Instructions:
</t>
    </r>
    <r>
      <rPr>
        <sz val="11"/>
        <color theme="1"/>
        <rFont val="Calibri"/>
        <family val="2"/>
        <scheme val="minor"/>
      </rPr>
      <t>Complete the information in the yellow highlighted rows - each row is one scenario.  So you can compare the same mix at different depths or different mixes at the same depth.  Extra rows can be copied and pasted as needed.</t>
    </r>
  </si>
  <si>
    <t xml:space="preserve">Please feel free to email stephen.fordyce@tfmengineering.com.au </t>
  </si>
  <si>
    <t>if you have any comments, suggestions or updates</t>
  </si>
  <si>
    <t>User Comment</t>
  </si>
  <si>
    <r>
      <t xml:space="preserve">Notes/Caveats:
</t>
    </r>
    <r>
      <rPr>
        <sz val="11"/>
        <color theme="1"/>
        <rFont val="Calibri"/>
        <family val="2"/>
        <scheme val="minor"/>
      </rPr>
      <t>1. For the purposes of the calculations, O2 is considered NOT to be narcotic
2. If your dil O2% at your target depth means your PPO2 is higher than the PPO2 setpoint for CCR, you get a message saying "O2% is too high" and the CCR calculations don't work</t>
    </r>
  </si>
  <si>
    <t>85m Dil</t>
  </si>
  <si>
    <t>85m Bailout</t>
  </si>
  <si>
    <t>85m Dil at 65m</t>
  </si>
  <si>
    <t>85m Bailout at 65m</t>
  </si>
  <si>
    <t>Dil Bottom Gas (65m)</t>
  </si>
  <si>
    <t>OC Bottom Gas (65m)</t>
  </si>
  <si>
    <t>CCR Partial Pressures &amp; END</t>
  </si>
  <si>
    <r>
      <rPr>
        <b/>
        <sz val="11"/>
        <color theme="1"/>
        <rFont val="Calibri"/>
        <family val="2"/>
        <scheme val="minor"/>
      </rPr>
      <t>Warning:</t>
    </r>
    <r>
      <rPr>
        <sz val="11"/>
        <color theme="1"/>
        <rFont val="Calibri"/>
        <family val="2"/>
        <scheme val="minor"/>
      </rPr>
      <t xml:space="preserve"> This spreadsheet is intended as a tool to help simplify gas planning calculations for open and closed circuit technical diving.  There may be unidentified mistakes, bugs or errors that could cost you your life!   Checking all values independently is strongly advised, as is understanding what they mean and the implications of doing any dive, with any gas.  No responsibilty is taken for any inconvenience, injury or death resulting from use of this tool.</t>
    </r>
  </si>
</sst>
</file>

<file path=xl/styles.xml><?xml version="1.0" encoding="utf-8"?>
<styleSheet xmlns="http://schemas.openxmlformats.org/spreadsheetml/2006/main">
  <numFmts count="1">
    <numFmt numFmtId="164" formatCode="0.0"/>
  </numFmts>
  <fonts count="7">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u/>
      <sz val="9.35"/>
      <color theme="10"/>
      <name val="Calibri"/>
      <family val="2"/>
    </font>
    <font>
      <b/>
      <sz val="20"/>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5" fillId="0" borderId="0" applyNumberFormat="0" applyFill="0" applyBorder="0" applyAlignment="0" applyProtection="0">
      <alignment vertical="top"/>
      <protection locked="0"/>
    </xf>
  </cellStyleXfs>
  <cellXfs count="79">
    <xf numFmtId="0" fontId="0" fillId="0" borderId="0" xfId="0"/>
    <xf numFmtId="0" fontId="2" fillId="0" borderId="0" xfId="0" applyFont="1"/>
    <xf numFmtId="9" fontId="0" fillId="0" borderId="3" xfId="1" applyFont="1" applyBorder="1" applyAlignment="1">
      <alignment horizontal="center"/>
    </xf>
    <xf numFmtId="9" fontId="0" fillId="0" borderId="8" xfId="1" applyFont="1" applyBorder="1" applyAlignment="1">
      <alignment horizontal="center"/>
    </xf>
    <xf numFmtId="0" fontId="0" fillId="0" borderId="7" xfId="0" applyBorder="1" applyAlignment="1">
      <alignment horizontal="center"/>
    </xf>
    <xf numFmtId="1" fontId="2" fillId="0" borderId="2" xfId="0" applyNumberFormat="1" applyFont="1" applyBorder="1" applyAlignment="1">
      <alignment horizontal="center"/>
    </xf>
    <xf numFmtId="9" fontId="0" fillId="0" borderId="8" xfId="0" applyNumberFormat="1" applyBorder="1" applyAlignment="1">
      <alignment horizontal="center"/>
    </xf>
    <xf numFmtId="164" fontId="0" fillId="0" borderId="7" xfId="0" applyNumberFormat="1" applyBorder="1" applyAlignment="1">
      <alignment horizontal="center"/>
    </xf>
    <xf numFmtId="164" fontId="0" fillId="0" borderId="1" xfId="0" applyNumberFormat="1" applyBorder="1" applyAlignment="1">
      <alignment horizontal="center"/>
    </xf>
    <xf numFmtId="1" fontId="2" fillId="0" borderId="8" xfId="0" applyNumberFormat="1" applyFont="1" applyBorder="1" applyAlignment="1">
      <alignment horizontal="center"/>
    </xf>
    <xf numFmtId="9" fontId="0" fillId="2" borderId="3" xfId="1" applyFont="1" applyFill="1" applyBorder="1" applyAlignment="1">
      <alignment horizontal="center"/>
    </xf>
    <xf numFmtId="9" fontId="0" fillId="2" borderId="1" xfId="1" applyFont="1" applyFill="1" applyBorder="1" applyAlignment="1">
      <alignment horizontal="center"/>
    </xf>
    <xf numFmtId="0" fontId="0" fillId="2" borderId="7" xfId="0" applyFill="1" applyBorder="1" applyAlignment="1">
      <alignment horizontal="center"/>
    </xf>
    <xf numFmtId="9" fontId="0" fillId="0" borderId="15" xfId="1" applyFont="1" applyBorder="1" applyAlignment="1">
      <alignment horizontal="center"/>
    </xf>
    <xf numFmtId="9" fontId="0" fillId="0" borderId="11" xfId="1" applyFont="1" applyBorder="1" applyAlignment="1">
      <alignment horizontal="center"/>
    </xf>
    <xf numFmtId="0" fontId="0" fillId="0" borderId="9" xfId="0" applyBorder="1" applyAlignment="1">
      <alignment horizontal="center"/>
    </xf>
    <xf numFmtId="1" fontId="2" fillId="0" borderId="17" xfId="0" applyNumberFormat="1" applyFont="1" applyBorder="1" applyAlignment="1">
      <alignment horizontal="center"/>
    </xf>
    <xf numFmtId="9" fontId="0" fillId="0" borderId="11" xfId="0" applyNumberFormat="1" applyBorder="1" applyAlignment="1">
      <alignment horizontal="center"/>
    </xf>
    <xf numFmtId="164" fontId="0" fillId="0" borderId="9" xfId="0" applyNumberFormat="1" applyBorder="1" applyAlignment="1">
      <alignment horizontal="center"/>
    </xf>
    <xf numFmtId="164" fontId="0" fillId="0" borderId="10" xfId="0" applyNumberFormat="1" applyBorder="1" applyAlignment="1">
      <alignment horizontal="center"/>
    </xf>
    <xf numFmtId="1" fontId="2" fillId="0" borderId="11" xfId="0" applyNumberFormat="1" applyFont="1" applyBorder="1" applyAlignment="1">
      <alignment horizontal="center"/>
    </xf>
    <xf numFmtId="0" fontId="2" fillId="0" borderId="0" xfId="0" applyFont="1" applyAlignment="1">
      <alignment wrapText="1"/>
    </xf>
    <xf numFmtId="9" fontId="0" fillId="0" borderId="1" xfId="0" applyNumberFormat="1" applyBorder="1" applyAlignment="1">
      <alignment horizontal="center"/>
    </xf>
    <xf numFmtId="9" fontId="0" fillId="0" borderId="10" xfId="0" applyNumberFormat="1" applyBorder="1" applyAlignment="1">
      <alignment horizontal="center"/>
    </xf>
    <xf numFmtId="9" fontId="0" fillId="0" borderId="8" xfId="1" applyFont="1" applyFill="1" applyBorder="1" applyAlignment="1">
      <alignment horizontal="center"/>
    </xf>
    <xf numFmtId="0" fontId="3" fillId="0" borderId="0" xfId="0" applyFont="1"/>
    <xf numFmtId="0" fontId="0" fillId="0" borderId="0" xfId="0" applyAlignment="1">
      <alignment horizontal="left"/>
    </xf>
    <xf numFmtId="0" fontId="4" fillId="0" borderId="0" xfId="0" applyFont="1"/>
    <xf numFmtId="0" fontId="5" fillId="0" borderId="0" xfId="2" applyAlignment="1" applyProtection="1"/>
    <xf numFmtId="0" fontId="6" fillId="0" borderId="0" xfId="0" applyFont="1"/>
    <xf numFmtId="0" fontId="2" fillId="0" borderId="0" xfId="0" applyFont="1" applyBorder="1"/>
    <xf numFmtId="0" fontId="0" fillId="0" borderId="0" xfId="0" applyFill="1"/>
    <xf numFmtId="1" fontId="2" fillId="0" borderId="2" xfId="0" applyNumberFormat="1" applyFont="1" applyFill="1" applyBorder="1" applyAlignment="1">
      <alignment horizontal="center"/>
    </xf>
    <xf numFmtId="9" fontId="0" fillId="0" borderId="3" xfId="1" applyFont="1" applyFill="1" applyBorder="1" applyAlignment="1">
      <alignment horizontal="center"/>
    </xf>
    <xf numFmtId="9" fontId="0" fillId="0" borderId="1" xfId="0" applyNumberFormat="1" applyFill="1" applyBorder="1" applyAlignment="1">
      <alignment horizontal="center"/>
    </xf>
    <xf numFmtId="9" fontId="0" fillId="0" borderId="8" xfId="0" applyNumberFormat="1" applyFill="1" applyBorder="1" applyAlignment="1">
      <alignment horizontal="center"/>
    </xf>
    <xf numFmtId="164" fontId="0" fillId="0" borderId="7" xfId="0" applyNumberFormat="1" applyFill="1" applyBorder="1" applyAlignment="1">
      <alignment horizontal="center"/>
    </xf>
    <xf numFmtId="164" fontId="0" fillId="0" borderId="1" xfId="0" applyNumberFormat="1" applyFill="1" applyBorder="1" applyAlignment="1">
      <alignment horizontal="center"/>
    </xf>
    <xf numFmtId="1" fontId="2" fillId="0" borderId="8" xfId="0" applyNumberFormat="1" applyFont="1" applyFill="1" applyBorder="1" applyAlignment="1">
      <alignment horizontal="center"/>
    </xf>
    <xf numFmtId="9" fontId="0" fillId="2" borderId="10" xfId="1" applyFont="1" applyFill="1" applyBorder="1" applyAlignment="1">
      <alignment horizontal="center"/>
    </xf>
    <xf numFmtId="0" fontId="0" fillId="2" borderId="9" xfId="0" applyFill="1" applyBorder="1" applyAlignment="1">
      <alignment horizontal="center"/>
    </xf>
    <xf numFmtId="0" fontId="4" fillId="0" borderId="0" xfId="0" applyFont="1" applyAlignment="1">
      <alignment horizontal="left" wrapText="1"/>
    </xf>
    <xf numFmtId="9" fontId="0" fillId="2" borderId="15" xfId="1" applyFont="1" applyFill="1" applyBorder="1" applyAlignment="1">
      <alignment horizontal="center"/>
    </xf>
    <xf numFmtId="0" fontId="2" fillId="0" borderId="12" xfId="0" applyFont="1" applyBorder="1" applyAlignment="1">
      <alignment wrapText="1"/>
    </xf>
    <xf numFmtId="0" fontId="0" fillId="2" borderId="8" xfId="0" applyFill="1" applyBorder="1" applyAlignment="1">
      <alignment horizontal="center"/>
    </xf>
    <xf numFmtId="0" fontId="0" fillId="0" borderId="7" xfId="0" applyFill="1" applyBorder="1"/>
    <xf numFmtId="0" fontId="0" fillId="2" borderId="11" xfId="0" applyFill="1" applyBorder="1" applyAlignment="1">
      <alignment horizontal="center"/>
    </xf>
    <xf numFmtId="0" fontId="0" fillId="0" borderId="9" xfId="0" applyFill="1" applyBorder="1"/>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4" borderId="1" xfId="0" applyFill="1" applyBorder="1" applyAlignment="1">
      <alignment horizontal="center"/>
    </xf>
    <xf numFmtId="0" fontId="0" fillId="4" borderId="10" xfId="0" applyFill="1" applyBorder="1" applyAlignment="1">
      <alignment horizontal="center"/>
    </xf>
    <xf numFmtId="0" fontId="4" fillId="0" borderId="0" xfId="0" applyFont="1" applyAlignment="1">
      <alignment horizontal="left" wrapText="1"/>
    </xf>
    <xf numFmtId="0" fontId="0" fillId="0" borderId="0" xfId="0" applyAlignment="1">
      <alignment horizontal="left" wrapText="1"/>
    </xf>
    <xf numFmtId="0" fontId="0" fillId="3" borderId="18" xfId="0" applyFill="1" applyBorder="1" applyAlignment="1">
      <alignment horizontal="left" wrapText="1"/>
    </xf>
    <xf numFmtId="0" fontId="0" fillId="3" borderId="19" xfId="0" applyFill="1" applyBorder="1" applyAlignment="1">
      <alignment horizontal="left" wrapText="1"/>
    </xf>
    <xf numFmtId="0" fontId="0" fillId="3" borderId="20" xfId="0" applyFill="1" applyBorder="1" applyAlignment="1">
      <alignment horizontal="left" wrapText="1"/>
    </xf>
    <xf numFmtId="0" fontId="2" fillId="0" borderId="18" xfId="0" applyFont="1" applyBorder="1" applyAlignment="1">
      <alignment horizontal="left" wrapText="1"/>
    </xf>
    <xf numFmtId="0" fontId="2" fillId="0" borderId="19" xfId="0" applyFont="1" applyBorder="1" applyAlignment="1">
      <alignment horizontal="left" wrapText="1"/>
    </xf>
    <xf numFmtId="0" fontId="2" fillId="0" borderId="20" xfId="0" applyFont="1" applyBorder="1" applyAlignment="1">
      <alignment horizontal="left"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12" xfId="0" applyFont="1" applyBorder="1" applyAlignment="1">
      <alignment horizontal="center"/>
    </xf>
    <xf numFmtId="0" fontId="2" fillId="0" borderId="13" xfId="0" applyFont="1" applyBorder="1" applyAlignment="1">
      <alignment horizontal="center"/>
    </xf>
    <xf numFmtId="0" fontId="2" fillId="0" borderId="16" xfId="0" applyFont="1" applyBorder="1" applyAlignment="1">
      <alignment horizontal="center"/>
    </xf>
    <xf numFmtId="0" fontId="2" fillId="0" borderId="1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xf>
  </cellXfs>
  <cellStyles count="3">
    <cellStyle name="Hyperlink" xfId="2" builtinId="8"/>
    <cellStyle name="Normal" xfId="0" builtinId="0"/>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22414</xdr:colOff>
      <xdr:row>0</xdr:row>
      <xdr:rowOff>11205</xdr:rowOff>
    </xdr:from>
    <xdr:to>
      <xdr:col>12</xdr:col>
      <xdr:colOff>1176619</xdr:colOff>
      <xdr:row>4</xdr:row>
      <xdr:rowOff>67233</xdr:rowOff>
    </xdr:to>
    <xdr:pic>
      <xdr:nvPicPr>
        <xdr:cNvPr id="2" name="Picture 1" descr="C:\Users\Stephen Fordyce\Dropbox\SFordyce &amp; Stephen Fordyce\TFM Engineering\Promotional\TFM Logo (2.0) - Transparent (medium).png"/>
        <xdr:cNvPicPr/>
      </xdr:nvPicPr>
      <xdr:blipFill>
        <a:blip xmlns:r="http://schemas.openxmlformats.org/officeDocument/2006/relationships" r:embed="rId1" cstate="print"/>
        <a:srcRect/>
        <a:stretch>
          <a:fillRect/>
        </a:stretch>
      </xdr:blipFill>
      <xdr:spPr bwMode="auto">
        <a:xfrm>
          <a:off x="7575179" y="11205"/>
          <a:ext cx="1154205" cy="115420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fmengineering.com.au/" TargetMode="External"/><Relationship Id="rId1" Type="http://schemas.openxmlformats.org/officeDocument/2006/relationships/hyperlink" Target="mailto:sales@tfmengineering.com.au"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B1:T22"/>
  <sheetViews>
    <sheetView tabSelected="1" zoomScale="85" zoomScaleNormal="85" workbookViewId="0">
      <selection activeCell="B8" sqref="B8"/>
    </sheetView>
  </sheetViews>
  <sheetFormatPr defaultRowHeight="15"/>
  <cols>
    <col min="1" max="1" width="2.5703125" customWidth="1"/>
    <col min="2" max="2" width="35" customWidth="1"/>
    <col min="3" max="3" width="10.7109375" customWidth="1"/>
    <col min="7" max="7" width="7.7109375" customWidth="1"/>
    <col min="8" max="8" width="7.28515625" customWidth="1"/>
    <col min="9" max="9" width="7" customWidth="1"/>
    <col min="10" max="11" width="13.140625" style="1" customWidth="1"/>
    <col min="12" max="12" width="14.140625" customWidth="1"/>
    <col min="13" max="13" width="18.42578125" customWidth="1"/>
    <col min="14" max="14" width="9.140625" customWidth="1"/>
    <col min="15" max="15" width="9.42578125" customWidth="1"/>
    <col min="16" max="16" width="10.5703125" customWidth="1"/>
    <col min="17" max="17" width="10.28515625" customWidth="1"/>
    <col min="18" max="18" width="10.42578125" customWidth="1"/>
    <col min="19" max="19" width="9.85546875" customWidth="1"/>
    <col min="20" max="20" width="13" style="1" customWidth="1"/>
  </cols>
  <sheetData>
    <row r="1" spans="2:20" ht="26.25">
      <c r="B1" s="29" t="s">
        <v>26</v>
      </c>
      <c r="I1" s="1"/>
      <c r="J1"/>
      <c r="K1"/>
      <c r="O1" s="25" t="s">
        <v>21</v>
      </c>
      <c r="T1"/>
    </row>
    <row r="2" spans="2:20" ht="30" customHeight="1">
      <c r="B2" s="27" t="s">
        <v>22</v>
      </c>
      <c r="C2" s="27"/>
      <c r="I2" s="1"/>
      <c r="K2"/>
      <c r="O2" s="62" t="s">
        <v>25</v>
      </c>
      <c r="P2" s="62"/>
      <c r="Q2" s="62"/>
      <c r="R2" s="62"/>
      <c r="S2" s="62"/>
      <c r="T2"/>
    </row>
    <row r="3" spans="2:20" ht="15" customHeight="1">
      <c r="B3" s="61" t="s">
        <v>28</v>
      </c>
      <c r="C3" s="61"/>
      <c r="D3" s="61"/>
      <c r="E3" s="61"/>
      <c r="F3" s="61"/>
      <c r="G3" s="61"/>
      <c r="H3" s="61"/>
      <c r="I3" s="1"/>
      <c r="J3"/>
      <c r="K3"/>
      <c r="O3" s="28" t="s">
        <v>23</v>
      </c>
      <c r="T3"/>
    </row>
    <row r="4" spans="2:20" ht="15" customHeight="1">
      <c r="B4" s="61" t="s">
        <v>29</v>
      </c>
      <c r="C4" s="61"/>
      <c r="D4" s="61"/>
      <c r="E4" s="61"/>
      <c r="F4" s="61"/>
      <c r="G4" s="61"/>
      <c r="H4" s="61"/>
      <c r="I4" s="1"/>
      <c r="J4"/>
      <c r="K4"/>
      <c r="O4" s="28" t="s">
        <v>24</v>
      </c>
      <c r="T4"/>
    </row>
    <row r="5" spans="2:20" ht="15" customHeight="1">
      <c r="B5" s="41"/>
      <c r="C5" s="41"/>
      <c r="D5" s="41"/>
      <c r="E5" s="41"/>
      <c r="F5" s="41"/>
      <c r="G5" s="41"/>
      <c r="H5" s="41"/>
      <c r="I5" s="1"/>
      <c r="J5"/>
      <c r="K5"/>
      <c r="T5"/>
    </row>
    <row r="6" spans="2:20" ht="15.75" thickBot="1">
      <c r="I6" s="1"/>
      <c r="J6"/>
      <c r="K6"/>
      <c r="S6" s="1"/>
      <c r="T6"/>
    </row>
    <row r="7" spans="2:20" s="26" customFormat="1" ht="34.5" customHeight="1" thickBot="1">
      <c r="B7" s="63" t="s">
        <v>39</v>
      </c>
      <c r="C7" s="64"/>
      <c r="D7" s="64"/>
      <c r="E7" s="64"/>
      <c r="F7" s="64"/>
      <c r="G7" s="64"/>
      <c r="H7" s="64"/>
      <c r="I7" s="64"/>
      <c r="J7" s="64"/>
      <c r="K7" s="64"/>
      <c r="L7" s="64"/>
      <c r="M7" s="64"/>
      <c r="N7" s="64"/>
      <c r="O7" s="64"/>
      <c r="P7" s="64"/>
      <c r="Q7" s="64"/>
      <c r="R7" s="64"/>
      <c r="S7" s="65"/>
    </row>
    <row r="8" spans="2:20" ht="15.75" thickBot="1"/>
    <row r="9" spans="2:20" s="1" customFormat="1" ht="15.75" thickBot="1">
      <c r="C9" s="30"/>
      <c r="D9" s="72" t="s">
        <v>20</v>
      </c>
      <c r="E9" s="73"/>
      <c r="F9" s="75"/>
      <c r="G9" s="72" t="s">
        <v>8</v>
      </c>
      <c r="H9" s="73"/>
      <c r="I9" s="73"/>
      <c r="J9" s="74"/>
      <c r="K9" s="78" t="s">
        <v>19</v>
      </c>
      <c r="L9" s="77"/>
      <c r="M9" s="76" t="s">
        <v>3</v>
      </c>
      <c r="N9" s="76"/>
      <c r="O9" s="77"/>
      <c r="P9" s="78" t="s">
        <v>38</v>
      </c>
      <c r="Q9" s="76"/>
      <c r="R9" s="76"/>
      <c r="S9" s="77"/>
    </row>
    <row r="10" spans="2:20" s="21" customFormat="1" ht="30" customHeight="1">
      <c r="B10" s="43" t="s">
        <v>30</v>
      </c>
      <c r="C10" s="48" t="s">
        <v>9</v>
      </c>
      <c r="D10" s="49" t="s">
        <v>0</v>
      </c>
      <c r="E10" s="50" t="s">
        <v>1</v>
      </c>
      <c r="F10" s="51" t="s">
        <v>2</v>
      </c>
      <c r="G10" s="52" t="s">
        <v>10</v>
      </c>
      <c r="H10" s="58" t="s">
        <v>11</v>
      </c>
      <c r="I10" s="58" t="s">
        <v>12</v>
      </c>
      <c r="J10" s="53" t="s">
        <v>13</v>
      </c>
      <c r="K10" s="54" t="s">
        <v>14</v>
      </c>
      <c r="L10" s="55" t="s">
        <v>5</v>
      </c>
      <c r="M10" s="56" t="s">
        <v>4</v>
      </c>
      <c r="N10" s="57" t="s">
        <v>7</v>
      </c>
      <c r="O10" s="55" t="s">
        <v>6</v>
      </c>
      <c r="P10" s="54" t="s">
        <v>15</v>
      </c>
      <c r="Q10" s="57" t="s">
        <v>16</v>
      </c>
      <c r="R10" s="57" t="s">
        <v>17</v>
      </c>
      <c r="S10" s="55" t="s">
        <v>18</v>
      </c>
    </row>
    <row r="11" spans="2:20">
      <c r="B11" s="45"/>
      <c r="C11" s="44"/>
      <c r="D11" s="10"/>
      <c r="E11" s="11"/>
      <c r="F11" s="3"/>
      <c r="G11" s="4"/>
      <c r="H11" s="59"/>
      <c r="I11" s="59"/>
      <c r="J11" s="5"/>
      <c r="K11" s="12"/>
      <c r="L11" s="3"/>
      <c r="M11" s="2"/>
      <c r="N11" s="22"/>
      <c r="O11" s="6"/>
      <c r="P11" s="7"/>
      <c r="Q11" s="8"/>
      <c r="R11" s="8"/>
      <c r="S11" s="9"/>
      <c r="T11"/>
    </row>
    <row r="12" spans="2:20">
      <c r="B12" s="45" t="s">
        <v>37</v>
      </c>
      <c r="C12" s="44">
        <v>65</v>
      </c>
      <c r="D12" s="10">
        <v>0.18</v>
      </c>
      <c r="E12" s="11">
        <v>0.35</v>
      </c>
      <c r="F12" s="24">
        <f t="shared" ref="F12:F17" si="0">1-E12-D12</f>
        <v>0.47000000000000003</v>
      </c>
      <c r="G12" s="36">
        <f t="shared" ref="G12" si="1">(C12/10+1)*D12</f>
        <v>1.3499999999999999</v>
      </c>
      <c r="H12" s="59">
        <f t="shared" ref="H12" si="2">(C12/10+1)*E12</f>
        <v>2.625</v>
      </c>
      <c r="I12" s="59">
        <f t="shared" ref="I12" si="3">(C12/10+1)*F12</f>
        <v>3.5250000000000004</v>
      </c>
      <c r="J12" s="32">
        <f t="shared" ref="J12" si="4">(I12/0.79-1)*10</f>
        <v>34.620253164556971</v>
      </c>
      <c r="K12" s="12">
        <v>1.3</v>
      </c>
      <c r="L12" s="24" t="str">
        <f t="shared" ref="L12:L17" si="5">IF((M12-1)/(D12-1)&lt;=1,(M12-1)/(D12-1),"O2% too high!")</f>
        <v>O2% too high!</v>
      </c>
      <c r="M12" s="33">
        <f t="shared" ref="M12:M17" si="6">K12/(C12/10+1)</f>
        <v>0.17333333333333334</v>
      </c>
      <c r="N12" s="34" t="e">
        <f t="shared" ref="N12:N17" si="7">E12*L12</f>
        <v>#VALUE!</v>
      </c>
      <c r="O12" s="35" t="e">
        <f t="shared" ref="O12:O17" si="8">F12*L12</f>
        <v>#VALUE!</v>
      </c>
      <c r="P12" s="36">
        <f t="shared" ref="P12:P17" si="9">(C12/10+1)*M12</f>
        <v>1.3</v>
      </c>
      <c r="Q12" s="37" t="e">
        <f t="shared" ref="Q12:Q17" si="10">(C12/10+1)*N12</f>
        <v>#VALUE!</v>
      </c>
      <c r="R12" s="37" t="e">
        <f t="shared" ref="R12:R17" si="11">(C12/10+1)*O12</f>
        <v>#VALUE!</v>
      </c>
      <c r="S12" s="38" t="e">
        <f t="shared" ref="S12" si="12">(R12/0.79-1)*10</f>
        <v>#VALUE!</v>
      </c>
      <c r="T12"/>
    </row>
    <row r="13" spans="2:20">
      <c r="B13" s="45" t="s">
        <v>36</v>
      </c>
      <c r="C13" s="44">
        <v>65</v>
      </c>
      <c r="D13" s="10">
        <v>0.15</v>
      </c>
      <c r="E13" s="11">
        <v>0.4</v>
      </c>
      <c r="F13" s="24">
        <f t="shared" si="0"/>
        <v>0.44999999999999996</v>
      </c>
      <c r="G13" s="36">
        <f t="shared" ref="G13" si="13">(C13/10+1)*D13</f>
        <v>1.125</v>
      </c>
      <c r="H13" s="59">
        <f t="shared" ref="H13" si="14">(C13/10+1)*E13</f>
        <v>3</v>
      </c>
      <c r="I13" s="59">
        <f t="shared" ref="I13" si="15">(C13/10+1)*F13</f>
        <v>3.3749999999999996</v>
      </c>
      <c r="J13" s="32">
        <f t="shared" ref="J13" si="16">(I13/0.79-1)*10</f>
        <v>32.721518987341767</v>
      </c>
      <c r="K13" s="12">
        <v>1.3</v>
      </c>
      <c r="L13" s="24">
        <f t="shared" si="5"/>
        <v>0.97254901960784312</v>
      </c>
      <c r="M13" s="33">
        <f t="shared" si="6"/>
        <v>0.17333333333333334</v>
      </c>
      <c r="N13" s="34">
        <f t="shared" si="7"/>
        <v>0.38901960784313727</v>
      </c>
      <c r="O13" s="35">
        <f t="shared" si="8"/>
        <v>0.43764705882352939</v>
      </c>
      <c r="P13" s="36">
        <f t="shared" si="9"/>
        <v>1.3</v>
      </c>
      <c r="Q13" s="37">
        <f t="shared" si="10"/>
        <v>2.9176470588235297</v>
      </c>
      <c r="R13" s="37">
        <f t="shared" si="11"/>
        <v>3.2823529411764705</v>
      </c>
      <c r="S13" s="38">
        <f t="shared" ref="S13" si="17">(R13/0.79-1)*10</f>
        <v>31.548771407297096</v>
      </c>
      <c r="T13"/>
    </row>
    <row r="14" spans="2:20">
      <c r="B14" s="45" t="s">
        <v>34</v>
      </c>
      <c r="C14" s="44">
        <v>65</v>
      </c>
      <c r="D14" s="10">
        <v>0.12</v>
      </c>
      <c r="E14" s="11">
        <v>0.55000000000000004</v>
      </c>
      <c r="F14" s="24">
        <f t="shared" si="0"/>
        <v>0.32999999999999996</v>
      </c>
      <c r="G14" s="36">
        <f t="shared" ref="G14:G15" si="18">(C14/10+1)*D14</f>
        <v>0.89999999999999991</v>
      </c>
      <c r="H14" s="59">
        <f t="shared" ref="H14:H15" si="19">(C14/10+1)*E14</f>
        <v>4.125</v>
      </c>
      <c r="I14" s="59">
        <f t="shared" ref="I14:I15" si="20">(C14/10+1)*F14</f>
        <v>2.4749999999999996</v>
      </c>
      <c r="J14" s="32">
        <f t="shared" ref="J14:J15" si="21">(I14/0.79-1)*10</f>
        <v>21.329113924050628</v>
      </c>
      <c r="K14" s="12">
        <v>1.3</v>
      </c>
      <c r="L14" s="24">
        <f t="shared" si="5"/>
        <v>0.93939393939393934</v>
      </c>
      <c r="M14" s="33">
        <f t="shared" si="6"/>
        <v>0.17333333333333334</v>
      </c>
      <c r="N14" s="34">
        <f t="shared" si="7"/>
        <v>0.51666666666666672</v>
      </c>
      <c r="O14" s="35">
        <f t="shared" si="8"/>
        <v>0.30999999999999994</v>
      </c>
      <c r="P14" s="36">
        <f t="shared" si="9"/>
        <v>1.3</v>
      </c>
      <c r="Q14" s="37">
        <f t="shared" si="10"/>
        <v>3.8750000000000004</v>
      </c>
      <c r="R14" s="37">
        <f t="shared" si="11"/>
        <v>2.3249999999999997</v>
      </c>
      <c r="S14" s="38">
        <f t="shared" ref="S14:S15" si="22">(R14/0.79-1)*10</f>
        <v>19.430379746835442</v>
      </c>
      <c r="T14"/>
    </row>
    <row r="15" spans="2:20">
      <c r="B15" s="45" t="s">
        <v>35</v>
      </c>
      <c r="C15" s="44">
        <v>65</v>
      </c>
      <c r="D15" s="10">
        <v>0.15</v>
      </c>
      <c r="E15" s="11">
        <v>0.55000000000000004</v>
      </c>
      <c r="F15" s="24">
        <f t="shared" si="0"/>
        <v>0.29999999999999993</v>
      </c>
      <c r="G15" s="36">
        <f t="shared" si="18"/>
        <v>1.125</v>
      </c>
      <c r="H15" s="59">
        <f t="shared" si="19"/>
        <v>4.125</v>
      </c>
      <c r="I15" s="59">
        <f t="shared" si="20"/>
        <v>2.2499999999999996</v>
      </c>
      <c r="J15" s="32">
        <f t="shared" si="21"/>
        <v>18.48101265822784</v>
      </c>
      <c r="K15" s="12">
        <v>1.3</v>
      </c>
      <c r="L15" s="24">
        <f t="shared" si="5"/>
        <v>0.97254901960784312</v>
      </c>
      <c r="M15" s="33">
        <f t="shared" si="6"/>
        <v>0.17333333333333334</v>
      </c>
      <c r="N15" s="34">
        <f t="shared" si="7"/>
        <v>0.53490196078431373</v>
      </c>
      <c r="O15" s="35">
        <f t="shared" si="8"/>
        <v>0.29176470588235287</v>
      </c>
      <c r="P15" s="36">
        <f t="shared" si="9"/>
        <v>1.3</v>
      </c>
      <c r="Q15" s="37">
        <f t="shared" si="10"/>
        <v>4.0117647058823529</v>
      </c>
      <c r="R15" s="37">
        <f t="shared" si="11"/>
        <v>2.1882352941176464</v>
      </c>
      <c r="S15" s="38">
        <f t="shared" si="22"/>
        <v>17.699180938198054</v>
      </c>
      <c r="T15"/>
    </row>
    <row r="16" spans="2:20" s="31" customFormat="1">
      <c r="B16" s="45" t="s">
        <v>32</v>
      </c>
      <c r="C16" s="44">
        <v>85</v>
      </c>
      <c r="D16" s="10">
        <v>0.12</v>
      </c>
      <c r="E16" s="11">
        <v>0.5</v>
      </c>
      <c r="F16" s="24">
        <f t="shared" si="0"/>
        <v>0.38</v>
      </c>
      <c r="G16" s="36">
        <f t="shared" ref="G16" si="23">(C16/10+1)*D16</f>
        <v>1.1399999999999999</v>
      </c>
      <c r="H16" s="59">
        <f t="shared" ref="H16" si="24">(C16/10+1)*E16</f>
        <v>4.75</v>
      </c>
      <c r="I16" s="59">
        <f t="shared" ref="I16" si="25">(C16/10+1)*F16</f>
        <v>3.61</v>
      </c>
      <c r="J16" s="32">
        <f t="shared" ref="J16:J17" si="26">(I16/0.79-1)*10</f>
        <v>35.696202531645568</v>
      </c>
      <c r="K16" s="12">
        <v>1.3</v>
      </c>
      <c r="L16" s="24">
        <f t="shared" si="5"/>
        <v>0.98086124401913877</v>
      </c>
      <c r="M16" s="33">
        <f t="shared" si="6"/>
        <v>0.1368421052631579</v>
      </c>
      <c r="N16" s="34">
        <f t="shared" si="7"/>
        <v>0.49043062200956938</v>
      </c>
      <c r="O16" s="35">
        <f t="shared" si="8"/>
        <v>0.37272727272727274</v>
      </c>
      <c r="P16" s="36">
        <f t="shared" si="9"/>
        <v>1.3</v>
      </c>
      <c r="Q16" s="37">
        <f t="shared" si="10"/>
        <v>4.6590909090909092</v>
      </c>
      <c r="R16" s="37">
        <f t="shared" si="11"/>
        <v>3.540909090909091</v>
      </c>
      <c r="S16" s="38">
        <f t="shared" ref="S16:S17" si="27">(R16/0.79-1)*10</f>
        <v>34.82163406214039</v>
      </c>
    </row>
    <row r="17" spans="2:20" s="31" customFormat="1">
      <c r="B17" s="45" t="s">
        <v>33</v>
      </c>
      <c r="C17" s="44">
        <v>85</v>
      </c>
      <c r="D17" s="10">
        <v>0.15</v>
      </c>
      <c r="E17" s="11">
        <v>0.55000000000000004</v>
      </c>
      <c r="F17" s="24">
        <f t="shared" si="0"/>
        <v>0.29999999999999993</v>
      </c>
      <c r="G17" s="36">
        <f t="shared" ref="G17" si="28">(C17/10+1)*D17</f>
        <v>1.425</v>
      </c>
      <c r="H17" s="59">
        <f t="shared" ref="H17" si="29">(C17/10+1)*E17</f>
        <v>5.2250000000000005</v>
      </c>
      <c r="I17" s="59">
        <f t="shared" ref="I17" si="30">(C17/10+1)*F17</f>
        <v>2.8499999999999992</v>
      </c>
      <c r="J17" s="32">
        <f t="shared" si="26"/>
        <v>26.075949367088597</v>
      </c>
      <c r="K17" s="12">
        <v>1.3</v>
      </c>
      <c r="L17" s="24" t="str">
        <f t="shared" si="5"/>
        <v>O2% too high!</v>
      </c>
      <c r="M17" s="33">
        <f t="shared" si="6"/>
        <v>0.1368421052631579</v>
      </c>
      <c r="N17" s="34" t="e">
        <f t="shared" si="7"/>
        <v>#VALUE!</v>
      </c>
      <c r="O17" s="35" t="e">
        <f t="shared" si="8"/>
        <v>#VALUE!</v>
      </c>
      <c r="P17" s="36">
        <f t="shared" si="9"/>
        <v>1.3</v>
      </c>
      <c r="Q17" s="37" t="e">
        <f t="shared" si="10"/>
        <v>#VALUE!</v>
      </c>
      <c r="R17" s="37" t="e">
        <f t="shared" si="11"/>
        <v>#VALUE!</v>
      </c>
      <c r="S17" s="38" t="e">
        <f t="shared" si="27"/>
        <v>#VALUE!</v>
      </c>
    </row>
    <row r="18" spans="2:20" ht="15.75" thickBot="1">
      <c r="B18" s="47"/>
      <c r="C18" s="46"/>
      <c r="D18" s="42"/>
      <c r="E18" s="39"/>
      <c r="F18" s="14"/>
      <c r="G18" s="15"/>
      <c r="H18" s="60"/>
      <c r="I18" s="60"/>
      <c r="J18" s="16"/>
      <c r="K18" s="40"/>
      <c r="L18" s="14"/>
      <c r="M18" s="13"/>
      <c r="N18" s="23"/>
      <c r="O18" s="17"/>
      <c r="P18" s="18"/>
      <c r="Q18" s="19"/>
      <c r="R18" s="19"/>
      <c r="S18" s="20"/>
      <c r="T18"/>
    </row>
    <row r="19" spans="2:20" ht="15.75" thickBot="1"/>
    <row r="20" spans="2:20" ht="45" customHeight="1" thickBot="1">
      <c r="B20" s="66" t="s">
        <v>27</v>
      </c>
      <c r="C20" s="67"/>
      <c r="D20" s="67"/>
      <c r="E20" s="67"/>
      <c r="F20" s="67"/>
      <c r="G20" s="67"/>
      <c r="H20" s="67"/>
      <c r="I20" s="67"/>
      <c r="J20" s="67"/>
      <c r="K20" s="67"/>
      <c r="L20" s="67"/>
      <c r="M20" s="67"/>
      <c r="N20" s="67"/>
      <c r="O20" s="67"/>
      <c r="P20" s="67"/>
      <c r="Q20" s="67"/>
      <c r="R20" s="67"/>
      <c r="S20" s="68"/>
      <c r="T20"/>
    </row>
    <row r="21" spans="2:20" ht="15.75" thickBot="1">
      <c r="I21" s="1"/>
      <c r="J21"/>
      <c r="K21"/>
      <c r="S21" s="1"/>
      <c r="T21"/>
    </row>
    <row r="22" spans="2:20" ht="78.75" customHeight="1" thickBot="1">
      <c r="B22" s="69" t="s">
        <v>31</v>
      </c>
      <c r="C22" s="70"/>
      <c r="D22" s="70"/>
      <c r="E22" s="70"/>
      <c r="F22" s="70"/>
      <c r="G22" s="70"/>
      <c r="H22" s="70"/>
      <c r="I22" s="70"/>
      <c r="J22" s="70"/>
      <c r="K22" s="70"/>
      <c r="L22" s="70"/>
      <c r="M22" s="70"/>
      <c r="N22" s="70"/>
      <c r="O22" s="70"/>
      <c r="P22" s="70"/>
      <c r="Q22" s="70"/>
      <c r="R22" s="70"/>
      <c r="S22" s="71"/>
      <c r="T22"/>
    </row>
  </sheetData>
  <mergeCells count="11">
    <mergeCell ref="B4:H4"/>
    <mergeCell ref="O2:S2"/>
    <mergeCell ref="B7:S7"/>
    <mergeCell ref="B20:S20"/>
    <mergeCell ref="B22:S22"/>
    <mergeCell ref="B3:H3"/>
    <mergeCell ref="G9:J9"/>
    <mergeCell ref="D9:F9"/>
    <mergeCell ref="M9:O9"/>
    <mergeCell ref="P9:S9"/>
    <mergeCell ref="K9:L9"/>
  </mergeCells>
  <hyperlinks>
    <hyperlink ref="O3" r:id="rId1"/>
    <hyperlink ref="O4" r:id="rId2"/>
  </hyperlinks>
  <pageMargins left="0.7" right="0.7" top="0.75" bottom="0.75" header="0.3" footer="0.3"/>
  <pageSetup paperSize="9" orientation="portrait" horizontalDpi="0" verticalDpi="0" r:id="rId3"/>
  <drawing r:id="rId4"/>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2016-03-03T22:29:10Z</dcterms:modified>
</cp:coreProperties>
</file>